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700" activeTab="0"/>
  </bookViews>
  <sheets>
    <sheet name="ccgt" sheetId="1" r:id="rId1"/>
  </sheets>
  <definedNames>
    <definedName name="btucost">'ccgt'!#REF!</definedName>
    <definedName name="btuhigh">'ccgt'!$F$30</definedName>
    <definedName name="btulow">'ccgt'!$D$30</definedName>
    <definedName name="btumcf">'ccgt'!#REF!</definedName>
    <definedName name="btumid">'ccgt'!$E$30</definedName>
    <definedName name="cap">'ccgt'!$D$8</definedName>
    <definedName name="capcost">'ccgt'!$D$19</definedName>
    <definedName name="capfac">'ccgt'!$D$11</definedName>
    <definedName name="costkw">'ccgt'!$D$9</definedName>
    <definedName name="effcap">'ccgt'!$D$21</definedName>
    <definedName name="ehi">'ccgt'!#REF!</definedName>
    <definedName name="elo">'ccgt'!#REF!</definedName>
    <definedName name="fuel">'ccgt'!$D$26</definedName>
    <definedName name="fuelcost">'ccgt'!#REF!</definedName>
    <definedName name="heatrate">'ccgt'!$D$13</definedName>
    <definedName name="hours">'ccgt'!$D$22</definedName>
    <definedName name="intrate">'ccgt'!$D$14</definedName>
    <definedName name="kwh">'ccgt'!$D$23</definedName>
    <definedName name="life">'ccgt'!$D$10</definedName>
    <definedName name="maint">'ccgt'!$D$12</definedName>
    <definedName name="mcfcost">'ccgt'!#REF!</definedName>
    <definedName name="price">'ccgt'!$D$15</definedName>
    <definedName name="profithigh">'ccgt'!$F$39</definedName>
    <definedName name="profitlow">'ccgt'!$D$39</definedName>
    <definedName name="profitmid">'ccgt'!$E$39</definedName>
    <definedName name="rev">'ccgt'!$D$24</definedName>
  </definedNames>
  <calcPr fullCalcOnLoad="1"/>
</workbook>
</file>

<file path=xl/sharedStrings.xml><?xml version="1.0" encoding="utf-8"?>
<sst xmlns="http://schemas.openxmlformats.org/spreadsheetml/2006/main" count="65" uniqueCount="62">
  <si>
    <t>Initial Data</t>
  </si>
  <si>
    <t>Interest rate</t>
  </si>
  <si>
    <t>Year</t>
  </si>
  <si>
    <t>Combined Cycle Gas Turbine</t>
  </si>
  <si>
    <t>Capacity factor</t>
  </si>
  <si>
    <t>Useful life, years</t>
  </si>
  <si>
    <t>Heat rate, BTU/kWh</t>
  </si>
  <si>
    <t>Capital cost, $/kW</t>
  </si>
  <si>
    <t>Capacity, kW</t>
  </si>
  <si>
    <t>Key Intermediate Calculations</t>
  </si>
  <si>
    <t>Construction cost, $</t>
  </si>
  <si>
    <t>Effective capacity, kW</t>
  </si>
  <si>
    <t>Hours per year</t>
  </si>
  <si>
    <t>Generation, kWh per year</t>
  </si>
  <si>
    <t>Electricty price, $/kWh</t>
  </si>
  <si>
    <t>Annual revenue, $</t>
  </si>
  <si>
    <t xml:space="preserve">  = fuelcost</t>
  </si>
  <si>
    <t xml:space="preserve">  cap</t>
  </si>
  <si>
    <t xml:space="preserve">  costkw</t>
  </si>
  <si>
    <t xml:space="preserve">  life</t>
  </si>
  <si>
    <t xml:space="preserve">  capfac</t>
  </si>
  <si>
    <t xml:space="preserve">  heatrate</t>
  </si>
  <si>
    <t xml:space="preserve">  intrate</t>
  </si>
  <si>
    <t xml:space="preserve">  price</t>
  </si>
  <si>
    <t xml:space="preserve">  capcost = cap*costkw</t>
  </si>
  <si>
    <t xml:space="preserve">  effcap = cap*capfac</t>
  </si>
  <si>
    <t xml:space="preserve">  hours = 365*24</t>
  </si>
  <si>
    <t xml:space="preserve">  kwh = effcap*hours</t>
  </si>
  <si>
    <t xml:space="preserve">  fuel = kwh*heatrate/1000000</t>
  </si>
  <si>
    <t xml:space="preserve">  rev = kwh*price</t>
  </si>
  <si>
    <t>Variable</t>
  </si>
  <si>
    <t>Value</t>
  </si>
  <si>
    <t xml:space="preserve">  Name or Formula</t>
  </si>
  <si>
    <t>Fuel required, million BTU</t>
  </si>
  <si>
    <t>Fuel Cost Scenarios</t>
  </si>
  <si>
    <t>Low</t>
  </si>
  <si>
    <t>High</t>
  </si>
  <si>
    <t>Middle</t>
  </si>
  <si>
    <t>Price per mcf, $</t>
  </si>
  <si>
    <t>Annual cost of fuel, $</t>
  </si>
  <si>
    <t>Annual Operating Profit</t>
  </si>
  <si>
    <t>Revenue, $</t>
  </si>
  <si>
    <t>Fuel cost, $</t>
  </si>
  <si>
    <t>Profit, $</t>
  </si>
  <si>
    <t>Cash Flows Under Each Scenario</t>
  </si>
  <si>
    <t>Present Values of Each Payment</t>
  </si>
  <si>
    <t xml:space="preserve">  = sum of above</t>
  </si>
  <si>
    <t xml:space="preserve">  = capcost</t>
  </si>
  <si>
    <t xml:space="preserve">  = annual profit</t>
  </si>
  <si>
    <t>NPV, $</t>
  </si>
  <si>
    <t>Maintenance cost, $</t>
  </si>
  <si>
    <t xml:space="preserve">  maint</t>
  </si>
  <si>
    <t xml:space="preserve">  = payment/(1+intrate)^year</t>
  </si>
  <si>
    <t>Blue cells with borders indicate input data.  Other cells are plain text or the results of formulas.</t>
  </si>
  <si>
    <t>unprofitable</t>
  </si>
  <si>
    <t>profitable</t>
  </si>
  <si>
    <t xml:space="preserve">  = rev - maint - fuelcost</t>
  </si>
  <si>
    <t xml:space="preserve">  = rev</t>
  </si>
  <si>
    <t xml:space="preserve">  = maint</t>
  </si>
  <si>
    <t xml:space="preserve">  fuelcost = fuel*gasprice</t>
  </si>
  <si>
    <t xml:space="preserve">  gasprice</t>
  </si>
  <si>
    <t>Conclusion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</si>
</sst>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* #,##0;&quot;$&quot;* \-#,##0"/>
    <numFmt numFmtId="166" formatCode="#,##0.000"/>
    <numFmt numFmtId="167" formatCode="0.0"/>
    <numFmt numFmtId="168" formatCode="0.000"/>
    <numFmt numFmtId="169" formatCode="&quot;$&quot;* #,##0.0;&quot;$&quot;* \-#,##0.0"/>
    <numFmt numFmtId="170" formatCode="&quot;$&quot;* #,##0.00;&quot;$&quot;* \-#,##0.00"/>
  </numFmts>
  <fonts count="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2" borderId="1" xfId="0" applyNumberFormat="1" applyFill="1" applyBorder="1" applyAlignment="1">
      <alignment/>
    </xf>
    <xf numFmtId="9" fontId="0" fillId="2" borderId="1" xfId="19" applyFill="1" applyBorder="1" applyAlignment="1">
      <alignment/>
    </xf>
    <xf numFmtId="9" fontId="0" fillId="0" borderId="0" xfId="19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2" borderId="1" xfId="19" applyNumberFormat="1" applyFill="1" applyBorder="1" applyAlignment="1">
      <alignment/>
    </xf>
    <xf numFmtId="0" fontId="0" fillId="0" borderId="0" xfId="0" applyBorder="1" applyAlignment="1">
      <alignment horizontal="center"/>
    </xf>
    <xf numFmtId="4" fontId="0" fillId="2" borderId="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2" borderId="1" xfId="19" applyNumberFormat="1" applyFill="1" applyBorder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57421875" style="0" customWidth="1"/>
    <col min="2" max="8" width="12.7109375" style="0" customWidth="1"/>
    <col min="13" max="13" width="11.140625" style="0" bestFit="1" customWidth="1"/>
  </cols>
  <sheetData>
    <row r="1" spans="1:8" ht="18">
      <c r="A1" s="26" t="s">
        <v>3</v>
      </c>
      <c r="B1" s="26"/>
      <c r="C1" s="26"/>
      <c r="D1" s="26"/>
      <c r="E1" s="26"/>
      <c r="F1" s="26"/>
      <c r="G1" s="26"/>
      <c r="H1" s="26"/>
    </row>
    <row r="2" spans="1:3" s="4" customFormat="1" ht="12.75">
      <c r="A2" s="3"/>
      <c r="B2" s="3"/>
      <c r="C2" s="3"/>
    </row>
    <row r="3" spans="1:3" s="4" customFormat="1" ht="12.75">
      <c r="A3" s="23" t="s">
        <v>53</v>
      </c>
      <c r="B3" s="3"/>
      <c r="C3" s="3"/>
    </row>
    <row r="4" spans="1:3" s="4" customFormat="1" ht="12.75">
      <c r="A4" s="3"/>
      <c r="B4" s="3"/>
      <c r="C4" s="3"/>
    </row>
    <row r="5" spans="1:13" s="4" customFormat="1" ht="12.75">
      <c r="A5" s="3" t="s">
        <v>0</v>
      </c>
      <c r="B5" s="3"/>
      <c r="C5" s="3"/>
      <c r="K5"/>
      <c r="L5"/>
      <c r="M5" s="1"/>
    </row>
    <row r="6" spans="1:13" s="4" customFormat="1" ht="12.75">
      <c r="A6" s="3"/>
      <c r="B6" s="40"/>
      <c r="C6" s="40"/>
      <c r="E6" s="32"/>
      <c r="F6" s="32"/>
      <c r="G6" s="32"/>
      <c r="K6"/>
      <c r="L6"/>
      <c r="M6" s="1"/>
    </row>
    <row r="7" spans="2:13" s="4" customFormat="1" ht="12.75">
      <c r="B7" s="40" t="s">
        <v>30</v>
      </c>
      <c r="C7" s="40"/>
      <c r="D7" s="6" t="s">
        <v>31</v>
      </c>
      <c r="E7" s="33" t="s">
        <v>32</v>
      </c>
      <c r="F7" s="33"/>
      <c r="G7" s="33"/>
      <c r="K7"/>
      <c r="L7"/>
      <c r="M7"/>
    </row>
    <row r="8" spans="2:7" ht="12.75">
      <c r="B8" s="31" t="s">
        <v>8</v>
      </c>
      <c r="C8" s="43"/>
      <c r="D8" s="7">
        <v>200000</v>
      </c>
      <c r="E8" s="34" t="s">
        <v>17</v>
      </c>
      <c r="F8" s="35"/>
      <c r="G8" s="35"/>
    </row>
    <row r="9" spans="2:7" ht="12.75">
      <c r="B9" s="31" t="s">
        <v>7</v>
      </c>
      <c r="C9" s="43"/>
      <c r="D9" s="7">
        <v>590</v>
      </c>
      <c r="E9" s="36" t="s">
        <v>18</v>
      </c>
      <c r="F9" s="37"/>
      <c r="G9" s="37"/>
    </row>
    <row r="10" spans="2:13" ht="12.75">
      <c r="B10" s="31" t="s">
        <v>5</v>
      </c>
      <c r="C10" s="43"/>
      <c r="D10" s="7">
        <v>20</v>
      </c>
      <c r="E10" s="34" t="s">
        <v>19</v>
      </c>
      <c r="F10" s="35"/>
      <c r="G10" s="35"/>
      <c r="M10" s="2"/>
    </row>
    <row r="11" spans="2:7" ht="12.75">
      <c r="B11" s="27" t="s">
        <v>4</v>
      </c>
      <c r="C11" s="42"/>
      <c r="D11" s="8">
        <v>0.65</v>
      </c>
      <c r="E11" s="29" t="s">
        <v>20</v>
      </c>
      <c r="F11" s="30"/>
      <c r="G11" s="30"/>
    </row>
    <row r="12" spans="2:7" ht="12.75">
      <c r="B12" s="27" t="s">
        <v>50</v>
      </c>
      <c r="C12" s="27"/>
      <c r="D12" s="22">
        <v>3500000</v>
      </c>
      <c r="E12" s="29" t="s">
        <v>51</v>
      </c>
      <c r="F12" s="30"/>
      <c r="G12" s="30"/>
    </row>
    <row r="13" spans="2:7" ht="12.75">
      <c r="B13" s="27" t="s">
        <v>6</v>
      </c>
      <c r="C13" s="42"/>
      <c r="D13" s="7">
        <v>6800</v>
      </c>
      <c r="E13" s="29" t="s">
        <v>21</v>
      </c>
      <c r="F13" s="30"/>
      <c r="G13" s="30"/>
    </row>
    <row r="14" spans="2:7" ht="12.75">
      <c r="B14" s="31" t="s">
        <v>1</v>
      </c>
      <c r="C14" s="43"/>
      <c r="D14" s="8">
        <v>0.15</v>
      </c>
      <c r="E14" s="29" t="s">
        <v>22</v>
      </c>
      <c r="F14" s="30"/>
      <c r="G14" s="30"/>
    </row>
    <row r="15" spans="2:7" ht="12.75">
      <c r="B15" s="27" t="s">
        <v>14</v>
      </c>
      <c r="C15" s="42"/>
      <c r="D15" s="12">
        <v>0.07</v>
      </c>
      <c r="E15" s="29" t="s">
        <v>23</v>
      </c>
      <c r="F15" s="30"/>
      <c r="G15" s="30"/>
    </row>
    <row r="16" spans="2:7" ht="12.75">
      <c r="B16" s="31"/>
      <c r="C16" s="31"/>
      <c r="E16" s="32"/>
      <c r="F16" s="32"/>
      <c r="G16" s="32"/>
    </row>
    <row r="17" spans="1:7" ht="12.75">
      <c r="A17" s="5" t="s">
        <v>9</v>
      </c>
      <c r="E17" s="31"/>
      <c r="F17" s="31"/>
      <c r="G17" s="31"/>
    </row>
    <row r="18" spans="2:7" ht="12.75">
      <c r="B18" s="28"/>
      <c r="C18" s="28"/>
      <c r="E18" s="32"/>
      <c r="F18" s="32"/>
      <c r="G18" s="32"/>
    </row>
    <row r="19" spans="2:7" ht="12.75">
      <c r="B19" s="28" t="s">
        <v>10</v>
      </c>
      <c r="C19" s="28"/>
      <c r="D19" s="1">
        <f>cap*costkw</f>
        <v>118000000</v>
      </c>
      <c r="E19" s="32" t="s">
        <v>24</v>
      </c>
      <c r="F19" s="32"/>
      <c r="G19" s="32"/>
    </row>
    <row r="20" spans="2:7" ht="12.75">
      <c r="B20" s="28"/>
      <c r="C20" s="28"/>
      <c r="D20" s="1"/>
      <c r="E20" s="32"/>
      <c r="F20" s="32"/>
      <c r="G20" s="32"/>
    </row>
    <row r="21" spans="2:7" ht="12.75">
      <c r="B21" s="31" t="s">
        <v>11</v>
      </c>
      <c r="C21" s="31"/>
      <c r="D21" s="1">
        <f>cap*capfac</f>
        <v>130000</v>
      </c>
      <c r="E21" s="32" t="s">
        <v>25</v>
      </c>
      <c r="F21" s="32"/>
      <c r="G21" s="32"/>
    </row>
    <row r="22" spans="2:7" ht="12.75">
      <c r="B22" s="31" t="s">
        <v>12</v>
      </c>
      <c r="C22" s="31"/>
      <c r="D22" s="1">
        <f>365*24</f>
        <v>8760</v>
      </c>
      <c r="E22" s="31" t="s">
        <v>26</v>
      </c>
      <c r="F22" s="31"/>
      <c r="G22" s="31"/>
    </row>
    <row r="23" spans="2:7" ht="12.75">
      <c r="B23" s="31" t="s">
        <v>13</v>
      </c>
      <c r="C23" s="31"/>
      <c r="D23" s="1">
        <f>effcap*hours</f>
        <v>1138800000</v>
      </c>
      <c r="E23" s="31" t="s">
        <v>27</v>
      </c>
      <c r="F23" s="31"/>
      <c r="G23" s="31"/>
    </row>
    <row r="24" spans="2:7" ht="12.75">
      <c r="B24" s="27" t="s">
        <v>15</v>
      </c>
      <c r="C24" s="27"/>
      <c r="D24" s="1">
        <f>kwh*price</f>
        <v>79716000.00000001</v>
      </c>
      <c r="E24" s="31" t="s">
        <v>29</v>
      </c>
      <c r="F24" s="31"/>
      <c r="G24" s="31"/>
    </row>
    <row r="25" spans="2:7" ht="12.75">
      <c r="B25" s="27"/>
      <c r="C25" s="27"/>
      <c r="D25" s="1"/>
      <c r="E25" s="31"/>
      <c r="F25" s="31"/>
      <c r="G25" s="31"/>
    </row>
    <row r="26" spans="2:7" ht="12.75">
      <c r="B26" s="27" t="s">
        <v>33</v>
      </c>
      <c r="C26" s="27"/>
      <c r="D26" s="1">
        <f>kwh*heatrate/1000000</f>
        <v>7743840</v>
      </c>
      <c r="E26" s="31" t="s">
        <v>28</v>
      </c>
      <c r="F26" s="31"/>
      <c r="G26" s="31"/>
    </row>
    <row r="27" spans="2:7" ht="12.75">
      <c r="B27" s="31"/>
      <c r="C27" s="31"/>
      <c r="E27" s="32"/>
      <c r="F27" s="32"/>
      <c r="G27" s="32"/>
    </row>
    <row r="28" spans="1:3" ht="12.75">
      <c r="A28" s="5" t="s">
        <v>34</v>
      </c>
      <c r="C28" s="9"/>
    </row>
    <row r="29" spans="1:8" ht="12.75">
      <c r="A29" s="5"/>
      <c r="B29" s="31"/>
      <c r="C29" s="31"/>
      <c r="D29" s="6" t="s">
        <v>35</v>
      </c>
      <c r="E29" s="6" t="s">
        <v>37</v>
      </c>
      <c r="F29" s="6" t="s">
        <v>36</v>
      </c>
      <c r="G29" s="31"/>
      <c r="H29" s="31"/>
    </row>
    <row r="30" spans="1:8" ht="12.75">
      <c r="A30" s="5"/>
      <c r="B30" s="32" t="s">
        <v>38</v>
      </c>
      <c r="C30" s="38"/>
      <c r="D30" s="10">
        <v>6</v>
      </c>
      <c r="E30" s="14">
        <v>7</v>
      </c>
      <c r="F30" s="10">
        <v>8</v>
      </c>
      <c r="G30" s="39" t="s">
        <v>60</v>
      </c>
      <c r="H30" s="31"/>
    </row>
    <row r="31" spans="1:8" ht="12.75">
      <c r="A31" s="5"/>
      <c r="B31" s="31" t="s">
        <v>39</v>
      </c>
      <c r="C31" s="31"/>
      <c r="D31" s="15">
        <f>fuel*btulow</f>
        <v>46463040</v>
      </c>
      <c r="E31" s="15">
        <f>fuel*btumid</f>
        <v>54206880</v>
      </c>
      <c r="F31" s="15">
        <f>fuel*btuhigh</f>
        <v>61950720</v>
      </c>
      <c r="G31" s="31" t="s">
        <v>59</v>
      </c>
      <c r="H31" s="31"/>
    </row>
    <row r="32" spans="2:8" ht="12.75">
      <c r="B32" s="31"/>
      <c r="C32" s="31"/>
      <c r="G32" s="31"/>
      <c r="H32" s="31"/>
    </row>
    <row r="33" spans="1:8" ht="12.75">
      <c r="A33" s="5" t="s">
        <v>40</v>
      </c>
      <c r="B33" s="16"/>
      <c r="C33" s="16"/>
      <c r="D33" s="1"/>
      <c r="G33" s="31"/>
      <c r="H33" s="31"/>
    </row>
    <row r="34" spans="2:8" ht="12.75">
      <c r="B34" s="28"/>
      <c r="C34" s="28"/>
      <c r="D34" s="1"/>
      <c r="G34" s="31"/>
      <c r="H34" s="31"/>
    </row>
    <row r="35" spans="2:8" ht="12.75">
      <c r="B35" s="28" t="s">
        <v>41</v>
      </c>
      <c r="C35" s="28"/>
      <c r="D35" s="1">
        <f>rev</f>
        <v>79716000.00000001</v>
      </c>
      <c r="E35" s="1">
        <f>rev</f>
        <v>79716000.00000001</v>
      </c>
      <c r="F35" s="1">
        <f>rev</f>
        <v>79716000.00000001</v>
      </c>
      <c r="G35" s="31" t="s">
        <v>57</v>
      </c>
      <c r="H35" s="31"/>
    </row>
    <row r="36" spans="2:8" ht="12.75">
      <c r="B36" s="28" t="s">
        <v>50</v>
      </c>
      <c r="C36" s="28"/>
      <c r="D36" s="1">
        <f>maint</f>
        <v>3500000</v>
      </c>
      <c r="E36" s="1">
        <f>maint</f>
        <v>3500000</v>
      </c>
      <c r="F36" s="1">
        <f>maint</f>
        <v>3500000</v>
      </c>
      <c r="G36" s="31" t="s">
        <v>58</v>
      </c>
      <c r="H36" s="31"/>
    </row>
    <row r="37" spans="2:8" ht="12.75">
      <c r="B37" s="28" t="s">
        <v>42</v>
      </c>
      <c r="C37" s="28"/>
      <c r="D37" s="1">
        <f>D31</f>
        <v>46463040</v>
      </c>
      <c r="E37" s="1">
        <f>E31</f>
        <v>54206880</v>
      </c>
      <c r="F37" s="1">
        <f>F31</f>
        <v>61950720</v>
      </c>
      <c r="G37" s="31" t="s">
        <v>16</v>
      </c>
      <c r="H37" s="31"/>
    </row>
    <row r="38" spans="2:8" ht="12.75">
      <c r="B38" s="28"/>
      <c r="C38" s="28"/>
      <c r="D38" s="1"/>
      <c r="E38" s="1"/>
      <c r="F38" s="1"/>
      <c r="G38" s="31"/>
      <c r="H38" s="31"/>
    </row>
    <row r="39" spans="2:8" ht="12.75" customHeight="1">
      <c r="B39" s="28" t="s">
        <v>43</v>
      </c>
      <c r="C39" s="28"/>
      <c r="D39" s="1">
        <f>D35-D36-D37</f>
        <v>29752960.000000015</v>
      </c>
      <c r="E39" s="1">
        <f>E35-E36-E37</f>
        <v>22009120.000000015</v>
      </c>
      <c r="F39" s="1">
        <f>F35-F36-F37</f>
        <v>14265280.000000015</v>
      </c>
      <c r="G39" s="41" t="s">
        <v>56</v>
      </c>
      <c r="H39" s="41"/>
    </row>
    <row r="40" spans="3:7" ht="12.75">
      <c r="C40" s="9"/>
      <c r="G40" s="25"/>
    </row>
    <row r="41" spans="1:6" ht="12.75">
      <c r="A41" s="17" t="s">
        <v>44</v>
      </c>
      <c r="B41" s="11"/>
      <c r="C41" s="11"/>
      <c r="D41" s="15"/>
      <c r="E41" s="11"/>
      <c r="F41" s="11"/>
    </row>
    <row r="42" spans="1:6" ht="12.75">
      <c r="A42" s="11"/>
      <c r="B42" s="11"/>
      <c r="C42" s="11"/>
      <c r="D42" s="15"/>
      <c r="E42" s="11"/>
      <c r="F42" s="11"/>
    </row>
    <row r="43" spans="1:5" ht="12.75">
      <c r="A43" s="11"/>
      <c r="B43" s="18" t="s">
        <v>2</v>
      </c>
      <c r="C43" s="18" t="str">
        <f>$D$29</f>
        <v>Low</v>
      </c>
      <c r="D43" s="18" t="str">
        <f>$E$29</f>
        <v>Middle</v>
      </c>
      <c r="E43" s="18" t="str">
        <f>$F$29</f>
        <v>High</v>
      </c>
    </row>
    <row r="44" spans="1:6" ht="12.75">
      <c r="A44" s="11"/>
      <c r="B44" s="13">
        <v>0</v>
      </c>
      <c r="C44" s="19">
        <f>-capcost</f>
        <v>-118000000</v>
      </c>
      <c r="D44" s="19">
        <f>-capcost</f>
        <v>-118000000</v>
      </c>
      <c r="E44" s="19">
        <f>-capcost</f>
        <v>-118000000</v>
      </c>
      <c r="F44" t="s">
        <v>47</v>
      </c>
    </row>
    <row r="45" spans="1:6" ht="12.75">
      <c r="A45" s="11"/>
      <c r="B45" s="20">
        <f>B44+1</f>
        <v>1</v>
      </c>
      <c r="C45" s="15">
        <f aca="true" t="shared" si="0" ref="C45:C64">profitlow</f>
        <v>29752960.000000015</v>
      </c>
      <c r="D45" s="15">
        <f aca="true" t="shared" si="1" ref="D45:D64">profitmid</f>
        <v>22009120.000000015</v>
      </c>
      <c r="E45" s="15">
        <f aca="true" t="shared" si="2" ref="E45:E64">profithigh</f>
        <v>14265280.000000015</v>
      </c>
      <c r="F45" t="s">
        <v>48</v>
      </c>
    </row>
    <row r="46" spans="1:5" ht="12.75">
      <c r="A46" s="11"/>
      <c r="B46" s="20">
        <f>B45+1</f>
        <v>2</v>
      </c>
      <c r="C46" s="15">
        <f t="shared" si="0"/>
        <v>29752960.000000015</v>
      </c>
      <c r="D46" s="15">
        <f t="shared" si="1"/>
        <v>22009120.000000015</v>
      </c>
      <c r="E46" s="15">
        <f t="shared" si="2"/>
        <v>14265280.000000015</v>
      </c>
    </row>
    <row r="47" spans="1:5" ht="12.75">
      <c r="A47" s="11"/>
      <c r="B47" s="20">
        <f aca="true" t="shared" si="3" ref="B47:B64">B46+1</f>
        <v>3</v>
      </c>
      <c r="C47" s="15">
        <f t="shared" si="0"/>
        <v>29752960.000000015</v>
      </c>
      <c r="D47" s="15">
        <f t="shared" si="1"/>
        <v>22009120.000000015</v>
      </c>
      <c r="E47" s="15">
        <f t="shared" si="2"/>
        <v>14265280.000000015</v>
      </c>
    </row>
    <row r="48" spans="1:5" ht="12.75">
      <c r="A48" s="11"/>
      <c r="B48" s="20">
        <f t="shared" si="3"/>
        <v>4</v>
      </c>
      <c r="C48" s="15">
        <f t="shared" si="0"/>
        <v>29752960.000000015</v>
      </c>
      <c r="D48" s="15">
        <f t="shared" si="1"/>
        <v>22009120.000000015</v>
      </c>
      <c r="E48" s="15">
        <f t="shared" si="2"/>
        <v>14265280.000000015</v>
      </c>
    </row>
    <row r="49" spans="1:5" ht="12.75">
      <c r="A49" s="11"/>
      <c r="B49" s="20">
        <f t="shared" si="3"/>
        <v>5</v>
      </c>
      <c r="C49" s="15">
        <f t="shared" si="0"/>
        <v>29752960.000000015</v>
      </c>
      <c r="D49" s="15">
        <f t="shared" si="1"/>
        <v>22009120.000000015</v>
      </c>
      <c r="E49" s="15">
        <f t="shared" si="2"/>
        <v>14265280.000000015</v>
      </c>
    </row>
    <row r="50" spans="1:5" ht="12.75">
      <c r="A50" s="11"/>
      <c r="B50" s="20">
        <f t="shared" si="3"/>
        <v>6</v>
      </c>
      <c r="C50" s="15">
        <f t="shared" si="0"/>
        <v>29752960.000000015</v>
      </c>
      <c r="D50" s="15">
        <f t="shared" si="1"/>
        <v>22009120.000000015</v>
      </c>
      <c r="E50" s="15">
        <f t="shared" si="2"/>
        <v>14265280.000000015</v>
      </c>
    </row>
    <row r="51" spans="1:5" ht="12.75">
      <c r="A51" s="11"/>
      <c r="B51" s="20">
        <f t="shared" si="3"/>
        <v>7</v>
      </c>
      <c r="C51" s="15">
        <f t="shared" si="0"/>
        <v>29752960.000000015</v>
      </c>
      <c r="D51" s="15">
        <f t="shared" si="1"/>
        <v>22009120.000000015</v>
      </c>
      <c r="E51" s="15">
        <f t="shared" si="2"/>
        <v>14265280.000000015</v>
      </c>
    </row>
    <row r="52" spans="2:5" ht="12.75">
      <c r="B52" s="20">
        <f t="shared" si="3"/>
        <v>8</v>
      </c>
      <c r="C52" s="15">
        <f t="shared" si="0"/>
        <v>29752960.000000015</v>
      </c>
      <c r="D52" s="15">
        <f t="shared" si="1"/>
        <v>22009120.000000015</v>
      </c>
      <c r="E52" s="15">
        <f t="shared" si="2"/>
        <v>14265280.000000015</v>
      </c>
    </row>
    <row r="53" spans="2:5" ht="12.75">
      <c r="B53" s="20">
        <f t="shared" si="3"/>
        <v>9</v>
      </c>
      <c r="C53" s="15">
        <f t="shared" si="0"/>
        <v>29752960.000000015</v>
      </c>
      <c r="D53" s="15">
        <f t="shared" si="1"/>
        <v>22009120.000000015</v>
      </c>
      <c r="E53" s="15">
        <f t="shared" si="2"/>
        <v>14265280.000000015</v>
      </c>
    </row>
    <row r="54" spans="2:5" ht="12.75">
      <c r="B54" s="20">
        <f t="shared" si="3"/>
        <v>10</v>
      </c>
      <c r="C54" s="15">
        <f t="shared" si="0"/>
        <v>29752960.000000015</v>
      </c>
      <c r="D54" s="15">
        <f t="shared" si="1"/>
        <v>22009120.000000015</v>
      </c>
      <c r="E54" s="15">
        <f t="shared" si="2"/>
        <v>14265280.000000015</v>
      </c>
    </row>
    <row r="55" spans="2:5" ht="12.75">
      <c r="B55" s="20">
        <f t="shared" si="3"/>
        <v>11</v>
      </c>
      <c r="C55" s="15">
        <f t="shared" si="0"/>
        <v>29752960.000000015</v>
      </c>
      <c r="D55" s="15">
        <f t="shared" si="1"/>
        <v>22009120.000000015</v>
      </c>
      <c r="E55" s="15">
        <f t="shared" si="2"/>
        <v>14265280.000000015</v>
      </c>
    </row>
    <row r="56" spans="2:5" ht="12.75">
      <c r="B56" s="20">
        <f t="shared" si="3"/>
        <v>12</v>
      </c>
      <c r="C56" s="15">
        <f t="shared" si="0"/>
        <v>29752960.000000015</v>
      </c>
      <c r="D56" s="15">
        <f t="shared" si="1"/>
        <v>22009120.000000015</v>
      </c>
      <c r="E56" s="15">
        <f t="shared" si="2"/>
        <v>14265280.000000015</v>
      </c>
    </row>
    <row r="57" spans="2:5" ht="12.75">
      <c r="B57" s="20">
        <f t="shared" si="3"/>
        <v>13</v>
      </c>
      <c r="C57" s="15">
        <f t="shared" si="0"/>
        <v>29752960.000000015</v>
      </c>
      <c r="D57" s="15">
        <f t="shared" si="1"/>
        <v>22009120.000000015</v>
      </c>
      <c r="E57" s="15">
        <f t="shared" si="2"/>
        <v>14265280.000000015</v>
      </c>
    </row>
    <row r="58" spans="2:5" ht="12.75">
      <c r="B58" s="20">
        <f t="shared" si="3"/>
        <v>14</v>
      </c>
      <c r="C58" s="15">
        <f t="shared" si="0"/>
        <v>29752960.000000015</v>
      </c>
      <c r="D58" s="15">
        <f t="shared" si="1"/>
        <v>22009120.000000015</v>
      </c>
      <c r="E58" s="15">
        <f t="shared" si="2"/>
        <v>14265280.000000015</v>
      </c>
    </row>
    <row r="59" spans="2:5" ht="12.75">
      <c r="B59" s="20">
        <f t="shared" si="3"/>
        <v>15</v>
      </c>
      <c r="C59" s="15">
        <f t="shared" si="0"/>
        <v>29752960.000000015</v>
      </c>
      <c r="D59" s="15">
        <f t="shared" si="1"/>
        <v>22009120.000000015</v>
      </c>
      <c r="E59" s="15">
        <f t="shared" si="2"/>
        <v>14265280.000000015</v>
      </c>
    </row>
    <row r="60" spans="2:5" ht="12.75">
      <c r="B60" s="20">
        <f t="shared" si="3"/>
        <v>16</v>
      </c>
      <c r="C60" s="15">
        <f t="shared" si="0"/>
        <v>29752960.000000015</v>
      </c>
      <c r="D60" s="15">
        <f t="shared" si="1"/>
        <v>22009120.000000015</v>
      </c>
      <c r="E60" s="15">
        <f t="shared" si="2"/>
        <v>14265280.000000015</v>
      </c>
    </row>
    <row r="61" spans="2:5" ht="12.75">
      <c r="B61" s="20">
        <f t="shared" si="3"/>
        <v>17</v>
      </c>
      <c r="C61" s="15">
        <f t="shared" si="0"/>
        <v>29752960.000000015</v>
      </c>
      <c r="D61" s="15">
        <f t="shared" si="1"/>
        <v>22009120.000000015</v>
      </c>
      <c r="E61" s="15">
        <f t="shared" si="2"/>
        <v>14265280.000000015</v>
      </c>
    </row>
    <row r="62" spans="2:5" ht="12.75">
      <c r="B62" s="20">
        <f t="shared" si="3"/>
        <v>18</v>
      </c>
      <c r="C62" s="15">
        <f t="shared" si="0"/>
        <v>29752960.000000015</v>
      </c>
      <c r="D62" s="15">
        <f t="shared" si="1"/>
        <v>22009120.000000015</v>
      </c>
      <c r="E62" s="15">
        <f t="shared" si="2"/>
        <v>14265280.000000015</v>
      </c>
    </row>
    <row r="63" spans="2:5" ht="12.75">
      <c r="B63" s="20">
        <f t="shared" si="3"/>
        <v>19</v>
      </c>
      <c r="C63" s="15">
        <f t="shared" si="0"/>
        <v>29752960.000000015</v>
      </c>
      <c r="D63" s="15">
        <f t="shared" si="1"/>
        <v>22009120.000000015</v>
      </c>
      <c r="E63" s="15">
        <f t="shared" si="2"/>
        <v>14265280.000000015</v>
      </c>
    </row>
    <row r="64" spans="2:5" ht="12.75">
      <c r="B64" s="20">
        <f t="shared" si="3"/>
        <v>20</v>
      </c>
      <c r="C64" s="15">
        <f t="shared" si="0"/>
        <v>29752960.000000015</v>
      </c>
      <c r="D64" s="15">
        <f t="shared" si="1"/>
        <v>22009120.000000015</v>
      </c>
      <c r="E64" s="15">
        <f t="shared" si="2"/>
        <v>14265280.000000015</v>
      </c>
    </row>
    <row r="65" spans="3:6" ht="12.75">
      <c r="C65" s="20"/>
      <c r="D65" s="15"/>
      <c r="E65" s="15"/>
      <c r="F65" s="15"/>
    </row>
    <row r="66" spans="1:6" ht="12.75">
      <c r="A66" s="5" t="s">
        <v>45</v>
      </c>
      <c r="C66" s="20"/>
      <c r="D66" s="15"/>
      <c r="E66" s="15"/>
      <c r="F66" s="15"/>
    </row>
    <row r="67" spans="3:6" ht="12.75">
      <c r="C67" s="20"/>
      <c r="D67" s="15"/>
      <c r="E67" s="15"/>
      <c r="F67" s="15"/>
    </row>
    <row r="68" spans="2:5" ht="12.75">
      <c r="B68" s="18" t="s">
        <v>2</v>
      </c>
      <c r="C68" s="18" t="str">
        <f>$D$29</f>
        <v>Low</v>
      </c>
      <c r="D68" s="18" t="str">
        <f>$E$29</f>
        <v>Middle</v>
      </c>
      <c r="E68" s="18" t="str">
        <f>$F$29</f>
        <v>High</v>
      </c>
    </row>
    <row r="69" spans="2:6" ht="12.75">
      <c r="B69" s="13">
        <v>0</v>
      </c>
      <c r="C69" s="19">
        <f aca="true" t="shared" si="4" ref="C69:E89">C44/(1+intrate)^$B69</f>
        <v>-118000000</v>
      </c>
      <c r="D69" s="19">
        <f t="shared" si="4"/>
        <v>-118000000</v>
      </c>
      <c r="E69" s="19">
        <f t="shared" si="4"/>
        <v>-118000000</v>
      </c>
      <c r="F69" t="s">
        <v>52</v>
      </c>
    </row>
    <row r="70" spans="2:5" ht="12.75">
      <c r="B70" s="20">
        <f>B69+1</f>
        <v>1</v>
      </c>
      <c r="C70" s="19">
        <f t="shared" si="4"/>
        <v>25872139.130434796</v>
      </c>
      <c r="D70" s="19">
        <f t="shared" si="4"/>
        <v>19138365.21739132</v>
      </c>
      <c r="E70" s="19">
        <f t="shared" si="4"/>
        <v>12404591.30434784</v>
      </c>
    </row>
    <row r="71" spans="2:5" ht="12.75">
      <c r="B71" s="20">
        <f>B70+1</f>
        <v>2</v>
      </c>
      <c r="C71" s="19">
        <f t="shared" si="4"/>
        <v>22497512.28733461</v>
      </c>
      <c r="D71" s="19">
        <f t="shared" si="4"/>
        <v>16642056.71077506</v>
      </c>
      <c r="E71" s="19">
        <f t="shared" si="4"/>
        <v>10786601.134215513</v>
      </c>
    </row>
    <row r="72" spans="2:5" ht="12.75">
      <c r="B72" s="20">
        <f aca="true" t="shared" si="5" ref="B72:B89">B71+1</f>
        <v>3</v>
      </c>
      <c r="C72" s="19">
        <f t="shared" si="4"/>
        <v>19563054.16289966</v>
      </c>
      <c r="D72" s="19">
        <f t="shared" si="4"/>
        <v>14471353.661543533</v>
      </c>
      <c r="E72" s="19">
        <f t="shared" si="4"/>
        <v>9379653.160187405</v>
      </c>
    </row>
    <row r="73" spans="2:5" ht="12.75">
      <c r="B73" s="20">
        <f t="shared" si="5"/>
        <v>4</v>
      </c>
      <c r="C73" s="19">
        <f t="shared" si="4"/>
        <v>17011351.445999708</v>
      </c>
      <c r="D73" s="19">
        <f t="shared" si="4"/>
        <v>12583785.792646552</v>
      </c>
      <c r="E73" s="19">
        <f t="shared" si="4"/>
        <v>8156220.139293396</v>
      </c>
    </row>
    <row r="74" spans="2:5" ht="12.75">
      <c r="B74" s="20">
        <f t="shared" si="5"/>
        <v>5</v>
      </c>
      <c r="C74" s="19">
        <f t="shared" si="4"/>
        <v>14792479.518260615</v>
      </c>
      <c r="D74" s="19">
        <f t="shared" si="4"/>
        <v>10942422.428388305</v>
      </c>
      <c r="E74" s="19">
        <f t="shared" si="4"/>
        <v>7092365.338515996</v>
      </c>
    </row>
    <row r="75" spans="2:5" ht="12.75">
      <c r="B75" s="20">
        <f t="shared" si="5"/>
        <v>6</v>
      </c>
      <c r="C75" s="19">
        <f t="shared" si="4"/>
        <v>12863025.668052709</v>
      </c>
      <c r="D75" s="19">
        <f t="shared" si="4"/>
        <v>9515149.937728962</v>
      </c>
      <c r="E75" s="19">
        <f t="shared" si="4"/>
        <v>6167274.207405214</v>
      </c>
    </row>
    <row r="76" spans="2:5" ht="12.75">
      <c r="B76" s="20">
        <f t="shared" si="5"/>
        <v>7</v>
      </c>
      <c r="C76" s="19">
        <f t="shared" si="4"/>
        <v>11185239.711350184</v>
      </c>
      <c r="D76" s="19">
        <f t="shared" si="4"/>
        <v>8274043.424112143</v>
      </c>
      <c r="E76" s="19">
        <f t="shared" si="4"/>
        <v>5362847.136874101</v>
      </c>
    </row>
    <row r="77" spans="2:5" ht="12.75">
      <c r="B77" s="20">
        <f t="shared" si="5"/>
        <v>8</v>
      </c>
      <c r="C77" s="19">
        <f t="shared" si="4"/>
        <v>9726295.401174074</v>
      </c>
      <c r="D77" s="19">
        <f t="shared" si="4"/>
        <v>7194820.368793168</v>
      </c>
      <c r="E77" s="19">
        <f t="shared" si="4"/>
        <v>4663345.336412262</v>
      </c>
    </row>
    <row r="78" spans="2:5" ht="12.75">
      <c r="B78" s="20">
        <f t="shared" si="5"/>
        <v>9</v>
      </c>
      <c r="C78" s="19">
        <f t="shared" si="4"/>
        <v>8457648.174933977</v>
      </c>
      <c r="D78" s="19">
        <f t="shared" si="4"/>
        <v>6256365.538081016</v>
      </c>
      <c r="E78" s="19">
        <f t="shared" si="4"/>
        <v>4055082.901228054</v>
      </c>
    </row>
    <row r="79" spans="2:5" ht="12.75">
      <c r="B79" s="20">
        <f t="shared" si="5"/>
        <v>10</v>
      </c>
      <c r="C79" s="19">
        <f t="shared" si="4"/>
        <v>7354476.6738556335</v>
      </c>
      <c r="D79" s="19">
        <f t="shared" si="4"/>
        <v>5440317.859200884</v>
      </c>
      <c r="E79" s="19">
        <f t="shared" si="4"/>
        <v>3526159.0445461343</v>
      </c>
    </row>
    <row r="80" spans="2:5" ht="12.75">
      <c r="B80" s="20">
        <f t="shared" si="5"/>
        <v>11</v>
      </c>
      <c r="C80" s="19">
        <f t="shared" si="4"/>
        <v>6395197.107700552</v>
      </c>
      <c r="D80" s="19">
        <f t="shared" si="4"/>
        <v>4730711.181913813</v>
      </c>
      <c r="E80" s="19">
        <f t="shared" si="4"/>
        <v>3066225.2561270734</v>
      </c>
    </row>
    <row r="81" spans="2:5" ht="12.75">
      <c r="B81" s="20">
        <f t="shared" si="5"/>
        <v>12</v>
      </c>
      <c r="C81" s="19">
        <f t="shared" si="4"/>
        <v>5561040.963217872</v>
      </c>
      <c r="D81" s="19">
        <f t="shared" si="4"/>
        <v>4113661.8973163594</v>
      </c>
      <c r="E81" s="19">
        <f t="shared" si="4"/>
        <v>2666282.831414847</v>
      </c>
    </row>
    <row r="82" spans="2:5" ht="12.75">
      <c r="B82" s="20">
        <f t="shared" si="5"/>
        <v>13</v>
      </c>
      <c r="C82" s="19">
        <f t="shared" si="4"/>
        <v>4835687.794102497</v>
      </c>
      <c r="D82" s="19">
        <f t="shared" si="4"/>
        <v>3577097.3020142256</v>
      </c>
      <c r="E82" s="19">
        <f t="shared" si="4"/>
        <v>2318506.809925954</v>
      </c>
    </row>
    <row r="83" spans="2:5" ht="12.75">
      <c r="B83" s="20">
        <f t="shared" si="5"/>
        <v>14</v>
      </c>
      <c r="C83" s="19">
        <f t="shared" si="4"/>
        <v>4204945.907915215</v>
      </c>
      <c r="D83" s="19">
        <f t="shared" si="4"/>
        <v>3110519.3930558483</v>
      </c>
      <c r="E83" s="19">
        <f t="shared" si="4"/>
        <v>2016092.8781964816</v>
      </c>
    </row>
    <row r="84" spans="2:5" ht="12.75">
      <c r="B84" s="20">
        <f t="shared" si="5"/>
        <v>15</v>
      </c>
      <c r="C84" s="19">
        <f t="shared" si="4"/>
        <v>3656474.7025349704</v>
      </c>
      <c r="D84" s="19">
        <f t="shared" si="4"/>
        <v>2704799.4722224777</v>
      </c>
      <c r="E84" s="19">
        <f t="shared" si="4"/>
        <v>1753124.2419099845</v>
      </c>
    </row>
    <row r="85" spans="2:5" ht="12.75">
      <c r="B85" s="20">
        <f t="shared" si="5"/>
        <v>16</v>
      </c>
      <c r="C85" s="19">
        <f t="shared" si="4"/>
        <v>3179543.219595627</v>
      </c>
      <c r="D85" s="19">
        <f t="shared" si="4"/>
        <v>2351999.541063024</v>
      </c>
      <c r="E85" s="19">
        <f t="shared" si="4"/>
        <v>1524455.8625304215</v>
      </c>
    </row>
    <row r="86" spans="2:5" ht="12.75">
      <c r="B86" s="20">
        <f t="shared" si="5"/>
        <v>17</v>
      </c>
      <c r="C86" s="19">
        <f t="shared" si="4"/>
        <v>2764820.190952719</v>
      </c>
      <c r="D86" s="19">
        <f t="shared" si="4"/>
        <v>2045216.9922287168</v>
      </c>
      <c r="E86" s="19">
        <f t="shared" si="4"/>
        <v>1325613.7935047145</v>
      </c>
    </row>
    <row r="87" spans="2:5" ht="12.75">
      <c r="B87" s="20">
        <f t="shared" si="5"/>
        <v>18</v>
      </c>
      <c r="C87" s="19">
        <f t="shared" si="4"/>
        <v>2404191.4703936693</v>
      </c>
      <c r="D87" s="19">
        <f t="shared" si="4"/>
        <v>1778449.558459754</v>
      </c>
      <c r="E87" s="19">
        <f t="shared" si="4"/>
        <v>1152707.6465258389</v>
      </c>
    </row>
    <row r="88" spans="2:5" ht="12.75">
      <c r="B88" s="20">
        <f t="shared" si="5"/>
        <v>19</v>
      </c>
      <c r="C88" s="19">
        <f t="shared" si="4"/>
        <v>2090601.2786031908</v>
      </c>
      <c r="D88" s="19">
        <f t="shared" si="4"/>
        <v>1546477.8769215255</v>
      </c>
      <c r="E88" s="19">
        <f t="shared" si="4"/>
        <v>1002354.4752398599</v>
      </c>
    </row>
    <row r="89" spans="2:5" ht="12.75">
      <c r="B89" s="20">
        <f t="shared" si="5"/>
        <v>20</v>
      </c>
      <c r="C89" s="19">
        <f t="shared" si="4"/>
        <v>1817914.1553071227</v>
      </c>
      <c r="D89" s="19">
        <f t="shared" si="4"/>
        <v>1344763.3712361092</v>
      </c>
      <c r="E89" s="19">
        <f t="shared" si="4"/>
        <v>871612.5871650957</v>
      </c>
    </row>
    <row r="91" spans="2:6" ht="12.75">
      <c r="B91" s="5" t="s">
        <v>49</v>
      </c>
      <c r="C91" s="21">
        <f>SUM(C69:C89)</f>
        <v>68233638.9646194</v>
      </c>
      <c r="D91" s="21">
        <f>SUM(D69:D89)</f>
        <v>19762377.525092788</v>
      </c>
      <c r="E91" s="21">
        <f>SUM(E69:E89)</f>
        <v>-28708883.914433792</v>
      </c>
      <c r="F91" t="s">
        <v>46</v>
      </c>
    </row>
    <row r="92" spans="2:5" ht="12.75">
      <c r="B92" s="5"/>
      <c r="C92" s="21"/>
      <c r="D92" s="21"/>
      <c r="E92" s="21"/>
    </row>
    <row r="93" spans="2:5" ht="12.75">
      <c r="B93" s="5" t="s">
        <v>61</v>
      </c>
      <c r="C93" s="24" t="s">
        <v>55</v>
      </c>
      <c r="D93" s="24" t="s">
        <v>55</v>
      </c>
      <c r="E93" s="24" t="s">
        <v>54</v>
      </c>
    </row>
  </sheetData>
  <mergeCells count="65">
    <mergeCell ref="G38:H38"/>
    <mergeCell ref="G34:H34"/>
    <mergeCell ref="G33:H33"/>
    <mergeCell ref="B8:C8"/>
    <mergeCell ref="B9:C9"/>
    <mergeCell ref="B10:C10"/>
    <mergeCell ref="B11:C11"/>
    <mergeCell ref="G32:H32"/>
    <mergeCell ref="G29:H29"/>
    <mergeCell ref="B13:C13"/>
    <mergeCell ref="B14:C14"/>
    <mergeCell ref="B32:C32"/>
    <mergeCell ref="B19:C19"/>
    <mergeCell ref="B15:C15"/>
    <mergeCell ref="B24:C24"/>
    <mergeCell ref="B7:C7"/>
    <mergeCell ref="B37:C37"/>
    <mergeCell ref="B39:C39"/>
    <mergeCell ref="E6:G6"/>
    <mergeCell ref="B6:C6"/>
    <mergeCell ref="G39:H39"/>
    <mergeCell ref="G36:H36"/>
    <mergeCell ref="G37:H37"/>
    <mergeCell ref="B38:C38"/>
    <mergeCell ref="B29:C29"/>
    <mergeCell ref="B30:C30"/>
    <mergeCell ref="B31:C31"/>
    <mergeCell ref="B35:C35"/>
    <mergeCell ref="E16:G16"/>
    <mergeCell ref="B16:C16"/>
    <mergeCell ref="E17:G17"/>
    <mergeCell ref="G31:H31"/>
    <mergeCell ref="G30:H30"/>
    <mergeCell ref="G35:H35"/>
    <mergeCell ref="B34:C34"/>
    <mergeCell ref="E15:G15"/>
    <mergeCell ref="E7:G7"/>
    <mergeCell ref="E8:G8"/>
    <mergeCell ref="E9:G9"/>
    <mergeCell ref="E10:G10"/>
    <mergeCell ref="E11:G11"/>
    <mergeCell ref="E13:G13"/>
    <mergeCell ref="E14:G14"/>
    <mergeCell ref="E27:G27"/>
    <mergeCell ref="E19:G19"/>
    <mergeCell ref="E21:G21"/>
    <mergeCell ref="E22:G22"/>
    <mergeCell ref="E23:G23"/>
    <mergeCell ref="B18:C18"/>
    <mergeCell ref="E26:G26"/>
    <mergeCell ref="E24:G24"/>
    <mergeCell ref="E18:G18"/>
    <mergeCell ref="B21:C21"/>
    <mergeCell ref="B23:C23"/>
    <mergeCell ref="B26:C26"/>
    <mergeCell ref="A1:H1"/>
    <mergeCell ref="B12:C12"/>
    <mergeCell ref="B36:C36"/>
    <mergeCell ref="E12:G12"/>
    <mergeCell ref="B25:C25"/>
    <mergeCell ref="B20:C20"/>
    <mergeCell ref="B22:C22"/>
    <mergeCell ref="E25:G25"/>
    <mergeCell ref="E20:G20"/>
    <mergeCell ref="B27:C27"/>
  </mergeCells>
  <printOptions/>
  <pageMargins left="0.75" right="0.75" top="1" bottom="1" header="0.5" footer="0.5"/>
  <pageSetup horizontalDpi="1200" verticalDpi="1200" orientation="portrait" scale="95" r:id="rId1"/>
  <headerFooter alignWithMargins="0">
    <oddFooter>&amp;R&amp;8&amp;F &amp;D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 Wilcoxen</cp:lastModifiedBy>
  <cp:lastPrinted>2008-02-02T18:43:25Z</cp:lastPrinted>
  <dcterms:created xsi:type="dcterms:W3CDTF">2003-12-03T13:42:38Z</dcterms:created>
  <dcterms:modified xsi:type="dcterms:W3CDTF">2008-02-02T18:46:42Z</dcterms:modified>
  <cp:category/>
  <cp:version/>
  <cp:contentType/>
  <cp:contentStatus/>
</cp:coreProperties>
</file>